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25e564daaa8cac/Documents/WGPC/Finance/Audit/2025/"/>
    </mc:Choice>
  </mc:AlternateContent>
  <xr:revisionPtr revIDLastSave="8" documentId="8_{BBFECD5F-8FED-414F-9AFE-A260F24F7922}" xr6:coauthVersionLast="47" xr6:coauthVersionMax="47" xr10:uidLastSave="{477DE349-B731-4D80-9C5C-A87AFE148EB9}"/>
  <bookViews>
    <workbookView xWindow="3045" yWindow="1020" windowWidth="21600" windowHeight="11295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N28" i="1" s="1"/>
  <c r="H26" i="1"/>
  <c r="K26" i="1" s="1"/>
  <c r="H24" i="1"/>
  <c r="L24" i="1" s="1"/>
  <c r="H20" i="1"/>
  <c r="K20" i="1" s="1"/>
  <c r="H18" i="1"/>
  <c r="K18" i="1" s="1"/>
  <c r="H16" i="1"/>
  <c r="L16" i="1" s="1"/>
  <c r="N16" i="1" s="1"/>
  <c r="H14" i="1"/>
  <c r="L14" i="1" s="1"/>
  <c r="H12" i="1"/>
  <c r="L12" i="1" s="1"/>
  <c r="M28" i="1"/>
  <c r="G28" i="1"/>
  <c r="G26" i="1"/>
  <c r="M26" i="1" s="1"/>
  <c r="G24" i="1"/>
  <c r="M24" i="1" s="1"/>
  <c r="G20" i="1"/>
  <c r="M20" i="1" s="1"/>
  <c r="G18" i="1"/>
  <c r="M18" i="1" s="1"/>
  <c r="G16" i="1"/>
  <c r="M16" i="1" s="1"/>
  <c r="G14" i="1"/>
  <c r="M14" i="1" s="1"/>
  <c r="G12" i="1"/>
  <c r="M12" i="1" s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F22" i="1"/>
  <c r="N10" i="1" s="1"/>
  <c r="D22" i="1"/>
  <c r="L26" i="1" l="1"/>
  <c r="N26" i="1" s="1"/>
  <c r="K24" i="1"/>
  <c r="K28" i="1"/>
  <c r="N24" i="1"/>
  <c r="L18" i="1"/>
  <c r="N18" i="1" s="1"/>
  <c r="K16" i="1"/>
  <c r="K14" i="1"/>
  <c r="N12" i="1"/>
  <c r="K12" i="1"/>
  <c r="J22" i="1"/>
  <c r="I22" i="1"/>
  <c r="G22" i="1"/>
  <c r="M22" i="1" s="1"/>
  <c r="H22" i="1"/>
  <c r="L20" i="1"/>
  <c r="N20" i="1" s="1"/>
  <c r="L22" i="1" l="1"/>
  <c r="N22" i="1" s="1"/>
  <c r="K22" i="1"/>
</calcChain>
</file>

<file path=xl/sharedStrings.xml><?xml version="1.0" encoding="utf-8"?>
<sst xmlns="http://schemas.openxmlformats.org/spreadsheetml/2006/main" count="30" uniqueCount="26">
  <si>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</si>
  <si>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</si>
  <si>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</si>
  <si>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</si>
  <si>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</si>
  <si>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</si>
  <si>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</si>
  <si>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</si>
  <si>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</si>
  <si>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</si>
  <si>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</si>
  <si>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</si>
  <si>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</si>
  <si>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</si>
  <si>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</si>
  <si>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</si>
  <si>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</si>
  <si>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</si>
  <si>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</si>
  <si>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</si>
  <si>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</si>
  <si>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2024/25 – pro forma </t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</si>
  <si>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Note: If an explanation is required for the variance of Box 4 and the explanation refers to a change in hours or a change in pay rates, please could you note the previous hours/rates and the updated hours/rates</t>
    </r>
  </si>
  <si>
    <t>For the everyday income headings, there is a £390 increase. Unbudgeted income for year end 2024 totalled £6,296 relating to donations, grant and an insurance claim. For year end 2025, unbudgeted income received totalled £26,827 for grant funding from County Council of (£22,841), grant from District Council (£2,200), a donation from residents for roadside planters (£1,500) and donation from sports club for sand (£286). The other difference relates to the outstanding VAT not paid until after the year end.</t>
  </si>
  <si>
    <t>The loan was fully repaid in year end March 2024.</t>
  </si>
  <si>
    <t>Grant funding of £22,841 was unspent at year end. Unspent budget allocations have been transferred to appropriate reserves as expenditure is planned in the next couple of years - Neighbourhood Plan (£2,250), path repairs &amp; tree removal not completed before year end (£4,900), playground safety surface (£5,000) and legal fees for Pavilion lease and building advice (£2,000). The General Reserve has been increased.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</si>
</sst>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A18" workbookViewId="0">
      <selection activeCell="E26" sqref="E26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</row>
    <row r="2" spans="1:15" ht="15.75" x14ac:dyDescent="0.2">
      <c r="A2" s="23" t="s">
        <v>12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15</v>
      </c>
    </row>
    <row r="4" spans="1:15" ht="79.5" customHeight="1" x14ac:dyDescent="0.2">
      <c r="A4" s="24" t="s">
        <v>20</v>
      </c>
      <c r="B4" s="25"/>
      <c r="C4" s="25"/>
      <c r="D4" s="25"/>
      <c r="E4" s="25"/>
      <c r="F4" s="25"/>
      <c r="G4" s="25"/>
      <c r="H4" s="25"/>
    </row>
    <row r="5" spans="1:15" x14ac:dyDescent="0.2">
      <c r="A5" s="1" t="s">
        <v>17</v>
      </c>
    </row>
    <row r="6" spans="1:15" ht="15" x14ac:dyDescent="0.25">
      <c r="A6" s="17"/>
      <c r="D6" s="3"/>
      <c r="F6" s="3"/>
      <c r="O6" s="16"/>
    </row>
    <row r="7" spans="1:15" ht="58.5" x14ac:dyDescent="0.25">
      <c r="D7" s="18">
        <v>2025</v>
      </c>
      <c r="E7" s="16"/>
      <c r="F7" s="18">
        <v>2024</v>
      </c>
      <c r="G7" s="18" t="s">
        <v>0</v>
      </c>
      <c r="H7" s="18" t="s">
        <v>0</v>
      </c>
      <c r="I7" s="18"/>
      <c r="J7" s="18"/>
      <c r="K7" s="18"/>
      <c r="L7" s="29" t="s">
        <v>11</v>
      </c>
      <c r="M7" s="30"/>
      <c r="N7" s="20" t="s">
        <v>16</v>
      </c>
      <c r="O7" s="19" t="s">
        <v>22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18</v>
      </c>
      <c r="M8" s="18" t="s">
        <v>19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28" t="s">
        <v>2</v>
      </c>
      <c r="B10" s="28"/>
      <c r="C10" s="28"/>
      <c r="D10" s="7">
        <v>128315</v>
      </c>
      <c r="F10" s="7">
        <v>127029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31" t="s">
        <v>13</v>
      </c>
      <c r="B12" s="32"/>
      <c r="C12" s="33"/>
      <c r="D12" s="7">
        <v>85000</v>
      </c>
      <c r="F12" s="7">
        <v>78000</v>
      </c>
      <c r="G12" s="4">
        <f>D12-F12</f>
        <v>7000</v>
      </c>
      <c r="H12" s="5">
        <f>IF((D12&gt;F12),(D12-F12)/F12,IF(D12&lt;F12,-(D12-F12)/F12,IF(D12=F12,0)))</f>
        <v>8.9743589743589744E-2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86.25" thickBot="1" x14ac:dyDescent="0.25">
      <c r="A14" s="26" t="s">
        <v>3</v>
      </c>
      <c r="B14" s="26"/>
      <c r="C14" s="26"/>
      <c r="D14" s="7">
        <v>49451</v>
      </c>
      <c r="F14" s="7">
        <v>26695</v>
      </c>
      <c r="G14" s="4">
        <f>D14-F14</f>
        <v>22756</v>
      </c>
      <c r="H14" s="5">
        <f>IF((D14&gt;F14),(D14-F14)/F14,IF(D14&lt;F14,-(D14-F14)/F14,IF(D14=F14,0)))</f>
        <v>0.85244427795467315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/>
      <c r="O14" s="12" t="s">
        <v>23</v>
      </c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26" t="s">
        <v>4</v>
      </c>
      <c r="B16" s="26"/>
      <c r="C16" s="26"/>
      <c r="D16" s="7">
        <v>30185</v>
      </c>
      <c r="F16" s="7">
        <v>29204</v>
      </c>
      <c r="G16" s="4">
        <f>D16-F16</f>
        <v>981</v>
      </c>
      <c r="H16" s="5">
        <f>IF((D16&gt;F16),(D16-F16)/F16,IF(D16&lt;F16,-(D16-F16)/F16,IF(D16=F16,0)))</f>
        <v>3.3591288864539104E-2</v>
      </c>
      <c r="I16" s="2">
        <f>IF(D16-F16&lt;500,0,IF(D16-F16&gt;500,1,IF(D16-F16=500,1)))</f>
        <v>1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6" t="s">
        <v>7</v>
      </c>
      <c r="B18" s="26"/>
      <c r="C18" s="26"/>
      <c r="D18" s="7">
        <v>0</v>
      </c>
      <c r="F18" s="7">
        <v>7143</v>
      </c>
      <c r="G18" s="4">
        <f>D18-F18</f>
        <v>-7143</v>
      </c>
      <c r="H18" s="5">
        <f>IF((D18&gt;F18),(D18-F18)/F18,IF(D18&lt;F18,-(D18-F18)/F18,IF(D18=F18,0)))</f>
        <v>1</v>
      </c>
      <c r="I18" s="2">
        <f>IF(D18-F18&lt;500,0,IF(D18-F18&gt;500,1,IF(D18-F18=500,1)))</f>
        <v>0</v>
      </c>
      <c r="J18" s="2">
        <f>IF(F18-D18&lt;500,0,IF(F18-D18&gt;500,1,IF(F18-D18=500,1)))</f>
        <v>1</v>
      </c>
      <c r="K18" s="3">
        <f>IF(H18&lt;0.15,0,IF(H18&gt;0.15,1,IF(H18=0.15,1)))</f>
        <v>1</v>
      </c>
      <c r="L18" s="3" t="str">
        <f>IF(H18&lt;15%, "NO","YES")</f>
        <v>YES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 t="s">
        <v>24</v>
      </c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15" thickBot="1" x14ac:dyDescent="0.25">
      <c r="A20" s="26" t="s">
        <v>14</v>
      </c>
      <c r="B20" s="26"/>
      <c r="C20" s="26"/>
      <c r="D20" s="7">
        <v>63193</v>
      </c>
      <c r="F20" s="7">
        <v>67062</v>
      </c>
      <c r="G20" s="4">
        <f>D20-F20</f>
        <v>-3869</v>
      </c>
      <c r="H20" s="5">
        <f>IF((D20&gt;F20),(D20-F20)/F20,IF(D20&lt;F20,-(D20-F20)/F20,IF(D20=F20,0)))</f>
        <v>5.7692881214398618E-2</v>
      </c>
      <c r="I20" s="2">
        <f>IF(D20-F20&lt;500,0,IF(D20-F20&gt;500,1,IF(D20-F20=500,1)))</f>
        <v>0</v>
      </c>
      <c r="J20" s="2">
        <f>IF(F20-D20&lt;500,0,IF(F20-D20&gt;500,1,IF(F20-D20=500,1)))</f>
        <v>1</v>
      </c>
      <c r="K20" s="3">
        <f>IF(H20&lt;0.15,0,IF(H20&gt;0.15,1,IF(H20=0.15,1)))</f>
        <v>0</v>
      </c>
      <c r="L20" s="3" t="str">
        <f>IF(H20&lt;15%, "NO","YES")</f>
        <v>NO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/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72" thickBot="1" x14ac:dyDescent="0.25">
      <c r="A22" s="6" t="s">
        <v>5</v>
      </c>
      <c r="D22" s="21">
        <f>D10+D12+D14-D16-D18-D20</f>
        <v>169388</v>
      </c>
      <c r="F22" s="21">
        <f>F10+F12+F14-F16-F18-F20</f>
        <v>128315</v>
      </c>
      <c r="G22" s="4">
        <f>D22-F22</f>
        <v>41073</v>
      </c>
      <c r="H22" s="5">
        <f>IF((D22&gt;F22),(D22-F22)/F22,IF(D22&lt;F22,-(D22-F22)/F22,IF(D22=F22,0)))</f>
        <v>0.3200950785177103</v>
      </c>
      <c r="I22" s="2">
        <f>IF(D22-F22&lt;500,0,IF(D22-F22&gt;500,1,IF(D22-F22=500,1)))</f>
        <v>1</v>
      </c>
      <c r="J22" s="2">
        <f>IF(F22-D22&lt;500,0,IF(F22-D22&gt;500,1,IF(F22-D22=500,1)))</f>
        <v>0</v>
      </c>
      <c r="K22" s="3">
        <f>IF(H22&lt;0.15,0,IF(H22&gt;0.15,1,IF(H22=0.15,1)))</f>
        <v>1</v>
      </c>
      <c r="L22" s="3" t="str">
        <f>IF(H22&lt;15%, "NO","YES")</f>
        <v>YES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 t="s">
        <v>25</v>
      </c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72" thickBot="1" x14ac:dyDescent="0.25">
      <c r="A24" s="26" t="s">
        <v>9</v>
      </c>
      <c r="B24" s="26"/>
      <c r="C24" s="26"/>
      <c r="D24" s="7">
        <v>169388</v>
      </c>
      <c r="F24" s="7">
        <v>128315</v>
      </c>
      <c r="G24" s="4">
        <f>D24-F24</f>
        <v>41073</v>
      </c>
      <c r="H24" s="5">
        <f>IF((D24&gt;F24),(D24-F24)/F24,IF(D24&lt;F24,-(D24-F24)/F24,IF(D24=F24,0)))</f>
        <v>0.3200950785177103</v>
      </c>
      <c r="I24" s="2">
        <f>IF(D24-F24&lt;500,0,IF(D24-F24&gt;500,1,IF(D24-F24=500,1)))</f>
        <v>1</v>
      </c>
      <c r="J24" s="2">
        <f>IF(F24-D24&lt;500,0,IF(F24-D24&gt;500,1,IF(F24-D24=500,1)))</f>
        <v>0</v>
      </c>
      <c r="K24" s="3">
        <f>IF(H24&lt;0.15,0,IF(H24&gt;0.15,1,IF(H24=0.15,1)))</f>
        <v>1</v>
      </c>
      <c r="L24" s="3" t="str">
        <f>IF(H24&lt;15%, "NO","YES")</f>
        <v>YES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 t="s">
        <v>25</v>
      </c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15" thickBot="1" x14ac:dyDescent="0.25">
      <c r="A26" s="26" t="s">
        <v>8</v>
      </c>
      <c r="B26" s="26"/>
      <c r="C26" s="26"/>
      <c r="D26" s="7">
        <v>1057789</v>
      </c>
      <c r="F26" s="7">
        <v>1057844</v>
      </c>
      <c r="G26" s="4">
        <f>D26-F26</f>
        <v>-55</v>
      </c>
      <c r="H26" s="5">
        <f>IF((D26&gt;F26),(D26-F26)/F26,IF(D26&lt;F26,-(D26-F26)/F26,IF(D26=F26,0)))</f>
        <v>5.1992543323968376E-5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26" t="s">
        <v>6</v>
      </c>
      <c r="B28" s="26"/>
      <c r="C28" s="26"/>
      <c r="D28" s="7">
        <v>0</v>
      </c>
      <c r="F28" s="7"/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25">
      <c r="C34" s="22"/>
    </row>
  </sheetData>
  <mergeCells count="12">
    <mergeCell ref="L7:M7"/>
    <mergeCell ref="A26:C26"/>
    <mergeCell ref="A28:C28"/>
    <mergeCell ref="A10:C10"/>
    <mergeCell ref="A12:C12"/>
    <mergeCell ref="A14:C14"/>
    <mergeCell ref="A16:C16"/>
    <mergeCell ref="A4:H4"/>
    <mergeCell ref="A18:C18"/>
    <mergeCell ref="A20:C20"/>
    <mergeCell ref="A1:K1"/>
    <mergeCell ref="A24:C24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569244-f879-40f9-924f-0b5754edfb0b">
      <Terms xmlns="http://schemas.microsoft.com/office/infopath/2007/PartnerControls"/>
    </lcf76f155ced4ddcb4097134ff3c332f>
    <TaxCatchAll xmlns="16a7b4dc-aa79-4dfd-9258-d7ff05a94b9a" xsi:nil="true"/>
    <_Flow_SignoffStatus xmlns="67569244-f879-40f9-924f-0b5754edfb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3210FC8CC244385F67BCD3701AFAE" ma:contentTypeVersion="16" ma:contentTypeDescription="Create a new document." ma:contentTypeScope="" ma:versionID="deb294c4a77975d965cb6f250139bd56">
  <xsd:schema xmlns:xsd="http://www.w3.org/2001/XMLSchema" xmlns:xs="http://www.w3.org/2001/XMLSchema" xmlns:p="http://schemas.microsoft.com/office/2006/metadata/properties" xmlns:ns2="67569244-f879-40f9-924f-0b5754edfb0b" xmlns:ns3="16a7b4dc-aa79-4dfd-9258-d7ff05a94b9a" targetNamespace="http://schemas.microsoft.com/office/2006/metadata/properties" ma:root="true" ma:fieldsID="573ada6f779384b6ae8288e670e8a4f9" ns2:_="" ns3:_="">
    <xsd:import namespace="67569244-f879-40f9-924f-0b5754edfb0b"/>
    <xsd:import namespace="16a7b4dc-aa79-4dfd-9258-d7ff05a94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69244-f879-40f9-924f-0b5754edf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0b137-7765-46b2-9a6b-ad7906aed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7b4dc-aa79-4dfd-9258-d7ff05a94b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773699c-d5c7-4614-b1d7-c02aecb37305}" ma:internalName="TaxCatchAll" ma:showField="CatchAllData" ma:web="16a7b4dc-aa79-4dfd-9258-d7ff05a94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10264-0ABA-4658-B69D-CF67BDD7E8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8E5E2D-8359-423C-B4BD-314EA3500208}">
  <ds:schemaRefs>
    <ds:schemaRef ds:uri="http://schemas.microsoft.com/office/2006/metadata/properties"/>
    <ds:schemaRef ds:uri="http://schemas.microsoft.com/office/infopath/2007/PartnerControls"/>
    <ds:schemaRef ds:uri="67569244-f879-40f9-924f-0b5754edfb0b"/>
    <ds:schemaRef ds:uri="16a7b4dc-aa79-4dfd-9258-d7ff05a94b9a"/>
  </ds:schemaRefs>
</ds:datastoreItem>
</file>

<file path=customXml/itemProps3.xml><?xml version="1.0" encoding="utf-8"?>
<ds:datastoreItem xmlns:ds="http://schemas.openxmlformats.org/officeDocument/2006/customXml" ds:itemID="{41A01111-3F67-47C8-825A-2FBB50879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69244-f879-40f9-924f-0b5754edfb0b"/>
    <ds:schemaRef ds:uri="16a7b4dc-aa79-4dfd-9258-d7ff05a94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Louise Davies</cp:lastModifiedBy>
  <dcterms:created xsi:type="dcterms:W3CDTF">2012-07-11T10:01:28Z</dcterms:created>
  <dcterms:modified xsi:type="dcterms:W3CDTF">2025-04-09T10:55:35Z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0x01010048E3210FC8CC244385F67BCD3701AFAE</vt:lpwstr>
  </property>
  <property fmtid="{D5CDD505-2E9C-101B-9397-08002B2CF9AE}" pid="3" name="Order">
    <vt:r8>56554600</vt:r8>
  </property>
  <property fmtid="{D5CDD505-2E9C-101B-9397-08002B2CF9AE}" pid="4" name="MediaServiceImageTags">
    <vt:lpwstr/>
  </property>
</Properties>
</file>